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$HP\Desktop\Pagina\xls\"/>
    </mc:Choice>
  </mc:AlternateContent>
  <xr:revisionPtr revIDLastSave="0" documentId="8_{0FEAAB54-7C72-4518-A17A-D845A7CC8D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Datos" sheetId="1" r:id="rId1"/>
    <sheet name="Hoja de resultados" sheetId="2" r:id="rId2"/>
  </sheets>
  <calcPr calcId="191029"/>
</workbook>
</file>

<file path=xl/calcChain.xml><?xml version="1.0" encoding="utf-8"?>
<calcChain xmlns="http://schemas.openxmlformats.org/spreadsheetml/2006/main">
  <c r="C51" i="2" l="1"/>
  <c r="C50" i="2"/>
  <c r="C26" i="2"/>
  <c r="C24" i="2"/>
  <c r="C23" i="2"/>
  <c r="C17" i="2"/>
  <c r="B16" i="2"/>
  <c r="C13" i="2"/>
  <c r="D13" i="2"/>
  <c r="D12" i="2"/>
  <c r="C12" i="2"/>
  <c r="C11" i="2"/>
  <c r="C10" i="2"/>
  <c r="C9" i="2"/>
  <c r="D8" i="2"/>
  <c r="C8" i="2"/>
  <c r="D7" i="2"/>
  <c r="C7" i="2"/>
  <c r="C6" i="2"/>
  <c r="C12" i="1"/>
  <c r="C3" i="2" s="1"/>
  <c r="C35" i="2" s="1"/>
  <c r="D3" i="2" l="1"/>
  <c r="E35" i="2" s="1"/>
  <c r="C34" i="2"/>
  <c r="E34" i="2"/>
  <c r="C36" i="2"/>
  <c r="E36" i="2"/>
  <c r="C14" i="2"/>
  <c r="C37" i="2" s="1"/>
  <c r="H5" i="1"/>
  <c r="G5" i="1"/>
  <c r="D17" i="2" s="1"/>
  <c r="F5" i="1"/>
  <c r="D25" i="2" l="1"/>
  <c r="D6" i="2"/>
  <c r="D14" i="2" s="1"/>
  <c r="E37" i="2" s="1"/>
  <c r="E38" i="2" s="1"/>
  <c r="D18" i="2" s="1"/>
  <c r="D19" i="2" s="1"/>
  <c r="E39" i="2" s="1"/>
  <c r="E40" i="2" s="1"/>
  <c r="C38" i="2"/>
  <c r="D29" i="2" l="1"/>
  <c r="E43" i="2" s="1"/>
  <c r="D22" i="2"/>
  <c r="C18" i="2"/>
  <c r="C19" i="2" s="1"/>
  <c r="C39" i="2" s="1"/>
  <c r="C40" i="2" s="1"/>
  <c r="D27" i="2" l="1"/>
  <c r="C22" i="2"/>
  <c r="C27" i="2" s="1"/>
  <c r="C29" i="2"/>
  <c r="C43" i="2" s="1"/>
  <c r="E41" i="2" l="1"/>
  <c r="E42" i="2" s="1"/>
  <c r="E44" i="2" s="1"/>
  <c r="E46" i="2" s="1"/>
  <c r="E47" i="2" s="1"/>
  <c r="E48" i="2" s="1"/>
  <c r="C41" i="2"/>
  <c r="C42" i="2" s="1"/>
  <c r="C44" i="2" s="1"/>
  <c r="C46" i="2" l="1"/>
  <c r="C47" i="2" s="1"/>
  <c r="C48" i="2" s="1"/>
</calcChain>
</file>

<file path=xl/sharedStrings.xml><?xml version="1.0" encoding="utf-8"?>
<sst xmlns="http://schemas.openxmlformats.org/spreadsheetml/2006/main" count="164" uniqueCount="95">
  <si>
    <t>CALCULO DEL PRECIO DE VENTA INTERNACIONAL</t>
  </si>
  <si>
    <t>PRODUCTO</t>
  </si>
  <si>
    <t>TEXTILES</t>
  </si>
  <si>
    <t xml:space="preserve">DESCRIPCION </t>
  </si>
  <si>
    <t>POLOS DE ALGODÓN</t>
  </si>
  <si>
    <t>UNIDAD DE PRODUCCION</t>
  </si>
  <si>
    <t>POLO</t>
  </si>
  <si>
    <t>COSTO DE PRODUCCION</t>
  </si>
  <si>
    <t>$/UNIDAD</t>
  </si>
  <si>
    <t>UNIDAD COMERCIAL</t>
  </si>
  <si>
    <t>CAJA</t>
  </si>
  <si>
    <t>UNIDADES POR CAJA</t>
  </si>
  <si>
    <t>POLOS</t>
  </si>
  <si>
    <t>ORDEN DE COMPRA</t>
  </si>
  <si>
    <t>CAJAS</t>
  </si>
  <si>
    <t>PESO BRUTO POR CAJA</t>
  </si>
  <si>
    <t>KG</t>
  </si>
  <si>
    <t>DIMENSIONES POR CAJA</t>
  </si>
  <si>
    <t>EN CENTIMETROS</t>
  </si>
  <si>
    <t>LARGO</t>
  </si>
  <si>
    <t>ANCHO</t>
  </si>
  <si>
    <t>ALTO</t>
  </si>
  <si>
    <t>HOJA DE COSTOS</t>
  </si>
  <si>
    <t>MACRO PROCESO I</t>
  </si>
  <si>
    <t>GASTOS EN ORIGEN</t>
  </si>
  <si>
    <t>AEREO</t>
  </si>
  <si>
    <t>MARITIMO</t>
  </si>
  <si>
    <t>CONCEPTO</t>
  </si>
  <si>
    <t>RECOJO</t>
  </si>
  <si>
    <t>PESO EN KG</t>
  </si>
  <si>
    <t>PESO VOLUMEN</t>
  </si>
  <si>
    <t>VOLUMEN (M3)</t>
  </si>
  <si>
    <t>MACROPROCESO II</t>
  </si>
  <si>
    <t>MACRPROCESO III</t>
  </si>
  <si>
    <t>EMB-VARIOS</t>
  </si>
  <si>
    <t>1X20 ST FCL</t>
  </si>
  <si>
    <t>AEREO - MARITIMO</t>
  </si>
  <si>
    <t>AGENTE DE ADUANAS</t>
  </si>
  <si>
    <t>EMISION AWB - HANDLING</t>
  </si>
  <si>
    <t>EMBARQUE</t>
  </si>
  <si>
    <t>EMISION DE BL - HANDLING</t>
  </si>
  <si>
    <t xml:space="preserve">MARITIMO </t>
  </si>
  <si>
    <t>DERECHOS DE EMBARQUE</t>
  </si>
  <si>
    <t>VISTOS BUENOS</t>
  </si>
  <si>
    <t>COURIER</t>
  </si>
  <si>
    <t>GASTOS OPERATIVOS</t>
  </si>
  <si>
    <t>RECONOCIMIENTO FISICO</t>
  </si>
  <si>
    <t>TRANSPORTE INTERNACIONAL</t>
  </si>
  <si>
    <t>FLETE AEREO ALL IN</t>
  </si>
  <si>
    <t>SEGURO AEREO</t>
  </si>
  <si>
    <t>FLETE MARITIMO ALL IN</t>
  </si>
  <si>
    <t>SEGURO MARITIMO</t>
  </si>
  <si>
    <t>VALOR FOB</t>
  </si>
  <si>
    <t>GASTOS EN DESTINO</t>
  </si>
  <si>
    <t>AEREO Y MARITIMO</t>
  </si>
  <si>
    <t>CUSTOMS BROKERAGE</t>
  </si>
  <si>
    <t>DUTIES &amp; TAXES</t>
  </si>
  <si>
    <t>UNLOADING PHYSICAL RECOGNITION</t>
  </si>
  <si>
    <t>WAREHOUSING</t>
  </si>
  <si>
    <t>DELIVERY</t>
  </si>
  <si>
    <t>DEL VALOR CIF - CIP</t>
  </si>
  <si>
    <t>HOJA DE RESULTADOS</t>
  </si>
  <si>
    <t>MARITMO</t>
  </si>
  <si>
    <t>COSTOS</t>
  </si>
  <si>
    <t>TIEMPO</t>
  </si>
  <si>
    <t>TIEMPOS</t>
  </si>
  <si>
    <t>CONCEPTOS</t>
  </si>
  <si>
    <t>COSTO TOTAL DE PRODUCCION</t>
  </si>
  <si>
    <t>COSTOS DE TRANSPORTE INTERNACIONAL</t>
  </si>
  <si>
    <t>DERECHOS E IMPUESTOS (30% DEL CIF)</t>
  </si>
  <si>
    <t>MARGEN DE UTILIDAD</t>
  </si>
  <si>
    <t>MARGEN DE UTILIDAD (20%)</t>
  </si>
  <si>
    <t>COSTO TOTAL EXW</t>
  </si>
  <si>
    <t>COSTO TOTAL FOB</t>
  </si>
  <si>
    <t>COSTO TOTAL CIF</t>
  </si>
  <si>
    <t>COSTO TOTAL DAT</t>
  </si>
  <si>
    <t>COSTO TOTAL DDP</t>
  </si>
  <si>
    <t>PRECIO DE VENTA TOTAL DDP</t>
  </si>
  <si>
    <t>PRECIO UNITARIO DDP</t>
  </si>
  <si>
    <t>TOTAL TIEMPO MARITIMO</t>
  </si>
  <si>
    <t>TOTAL TIEMPO AEREO</t>
  </si>
  <si>
    <t>COSTOS EN ALMACEN (M-A)</t>
  </si>
  <si>
    <t>GASTOS EN ORIGEN TOTALES</t>
  </si>
  <si>
    <t>TOTAL UNIDADES DE PRODUCCION</t>
  </si>
  <si>
    <t>NUMERO DE CONTEDORES DE 20</t>
  </si>
  <si>
    <t>NUMERO DE EMBARQUES</t>
  </si>
  <si>
    <t>DEL VALOR FOB/ EMBARQUE</t>
  </si>
  <si>
    <t>HANDLING</t>
  </si>
  <si>
    <t>FLETE</t>
  </si>
  <si>
    <t>SEGURO</t>
  </si>
  <si>
    <t>COSTOS AL EXW</t>
  </si>
  <si>
    <t>TOTAL GASTOS EN ORIGEN</t>
  </si>
  <si>
    <t>TOTAL GASTOS DE TRANSPORTE INTERNACIONAL</t>
  </si>
  <si>
    <t>GASTOS EN DESTINO TOTALES</t>
  </si>
  <si>
    <t>TOTAL GASTOS EN DESTINO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</si>
</sst>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9]#,##0.00"/>
  </numFmts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0" fillId="0" borderId="1" xfId="0" applyBorder="1"/>
    <xf numFmtId="164" fontId="0" fillId="0" borderId="0" xfId="0" applyNumberFormat="1"/>
    <xf numFmtId="0" fontId="3" fillId="0" borderId="0" xfId="1" applyFill="1" applyBorder="1" applyAlignment="1">
      <alignment horizontal="right"/>
    </xf>
    <xf numFmtId="0" fontId="2" fillId="0" borderId="0" xfId="0" applyFont="1"/>
    <xf numFmtId="0" fontId="2" fillId="0" borderId="1" xfId="0" applyFont="1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5" xfId="0" applyFont="1" applyBorder="1"/>
    <xf numFmtId="0" fontId="2" fillId="0" borderId="6" xfId="0" applyFont="1" applyBorder="1"/>
    <xf numFmtId="0" fontId="2" fillId="0" borderId="1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0" fillId="0" borderId="1" xfId="0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0" fontId="0" fillId="0" borderId="0" xfId="0" applyNumberFormat="1"/>
    <xf numFmtId="0" fontId="0" fillId="0" borderId="13" xfId="0" applyBorder="1"/>
    <xf numFmtId="0" fontId="1" fillId="0" borderId="14" xfId="0" applyFont="1" applyBorder="1"/>
    <xf numFmtId="0" fontId="0" fillId="0" borderId="14" xfId="0" applyBorder="1"/>
    <xf numFmtId="164" fontId="0" fillId="0" borderId="14" xfId="0" applyNumberFormat="1" applyBorder="1"/>
    <xf numFmtId="0" fontId="0" fillId="0" borderId="15" xfId="0" applyBorder="1"/>
    <xf numFmtId="0" fontId="2" fillId="0" borderId="1" xfId="0" applyFont="1" applyBorder="1" applyAlignment="1">
      <alignment horizontal="center"/>
    </xf>
    <xf numFmtId="2" fontId="0" fillId="0" borderId="1" xfId="0" applyNumberFormat="1" applyBorder="1"/>
    <xf numFmtId="2" fontId="0" fillId="0" borderId="3" xfId="0" applyNumberFormat="1" applyBorder="1"/>
    <xf numFmtId="2" fontId="0" fillId="0" borderId="0" xfId="0" applyNumberFormat="1"/>
    <xf numFmtId="0" fontId="1" fillId="0" borderId="3" xfId="0" applyFont="1" applyBorder="1" applyAlignment="1">
      <alignment horizontal="right"/>
    </xf>
    <xf numFmtId="2" fontId="0" fillId="0" borderId="7" xfId="0" applyNumberFormat="1" applyBorder="1"/>
    <xf numFmtId="2" fontId="2" fillId="0" borderId="5" xfId="0" applyNumberFormat="1" applyFont="1" applyBorder="1"/>
    <xf numFmtId="2" fontId="1" fillId="0" borderId="1" xfId="0" applyNumberFormat="1" applyFont="1" applyBorder="1"/>
    <xf numFmtId="9" fontId="0" fillId="0" borderId="14" xfId="0" applyNumberFormat="1" applyBorder="1"/>
    <xf numFmtId="0" fontId="1" fillId="0" borderId="9" xfId="0" applyFont="1" applyBorder="1"/>
    <xf numFmtId="9" fontId="0" fillId="0" borderId="0" xfId="0" applyNumberFormat="1"/>
    <xf numFmtId="0" fontId="1" fillId="0" borderId="1" xfId="0" applyFont="1" applyBorder="1" applyAlignment="1">
      <alignment horizontal="center" wrapText="1"/>
    </xf>
    <xf numFmtId="0" fontId="0" fillId="0" borderId="1" xfId="0" applyFont="1" applyBorder="1"/>
    <xf numFmtId="0" fontId="0" fillId="0" borderId="0" xfId="0" applyFont="1"/>
    <xf numFmtId="164" fontId="0" fillId="0" borderId="1" xfId="0" applyNumberFormat="1" applyFont="1" applyBorder="1"/>
    <xf numFmtId="2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/>
    <xf numFmtId="9" fontId="2" fillId="0" borderId="1" xfId="0" applyNumberFormat="1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44"/>
  <sheetViews>
    <sheetView tabSelected="1" zoomScaleNormal="100" workbookViewId="0">
      <selection activeCell="C44" sqref="C44"/>
    </sheetView>
  </sheetViews>
  <sheetFormatPr baseColWidth="10" defaultRowHeight="14.4" x14ac:dyDescent="0.3"/>
  <cols>
    <col min="1" max="1" width="17.21875" bestFit="1" customWidth="1"/>
    <col min="2" max="2" width="31.44140625" customWidth="1"/>
    <col min="3" max="3" width="25.44140625" customWidth="1"/>
    <col min="5" max="5" width="7.6640625" customWidth="1"/>
    <col min="6" max="6" width="28.88671875" bestFit="1" customWidth="1"/>
    <col min="7" max="7" width="14.5546875" customWidth="1"/>
    <col min="8" max="8" width="15.109375" customWidth="1"/>
    <col min="9" max="9" width="14.6640625" customWidth="1"/>
  </cols>
  <sheetData>
    <row r="2" spans="2:8" x14ac:dyDescent="0.3">
      <c r="B2" s="1" t="s">
        <v>0</v>
      </c>
    </row>
    <row r="4" spans="2:8" x14ac:dyDescent="0.3">
      <c r="B4" s="17" t="s">
        <v>1</v>
      </c>
      <c r="C4" s="44" t="s">
        <v>2</v>
      </c>
      <c r="D4" s="44"/>
      <c r="E4" s="45"/>
      <c r="F4" s="32" t="s">
        <v>29</v>
      </c>
      <c r="G4" s="32" t="s">
        <v>30</v>
      </c>
      <c r="H4" s="32" t="s">
        <v>31</v>
      </c>
    </row>
    <row r="5" spans="2:8" x14ac:dyDescent="0.3">
      <c r="B5" s="17" t="s">
        <v>3</v>
      </c>
      <c r="C5" s="44" t="s">
        <v>4</v>
      </c>
      <c r="D5" s="44"/>
      <c r="E5" s="45"/>
      <c r="F5" s="47">
        <f>C10*C11</f>
        <v>2000</v>
      </c>
      <c r="G5" s="47">
        <f>((C14*D14*E14)*C10)/6000</f>
        <v>4166.666666666667</v>
      </c>
      <c r="H5" s="47">
        <f>((C14*D14*E14)*C10)/1000000</f>
        <v>25</v>
      </c>
    </row>
    <row r="6" spans="2:8" x14ac:dyDescent="0.3">
      <c r="B6" s="17" t="s">
        <v>5</v>
      </c>
      <c r="C6" s="44">
        <v>1</v>
      </c>
      <c r="D6" s="44" t="s">
        <v>6</v>
      </c>
      <c r="E6" s="45"/>
      <c r="F6" s="19" t="s">
        <v>25</v>
      </c>
      <c r="G6" s="19" t="s">
        <v>25</v>
      </c>
      <c r="H6" s="19" t="s">
        <v>26</v>
      </c>
    </row>
    <row r="7" spans="2:8" x14ac:dyDescent="0.3">
      <c r="B7" s="17" t="s">
        <v>7</v>
      </c>
      <c r="C7" s="46">
        <v>0.4</v>
      </c>
      <c r="D7" s="44" t="s">
        <v>8</v>
      </c>
      <c r="E7" s="45"/>
    </row>
    <row r="8" spans="2:8" x14ac:dyDescent="0.3">
      <c r="B8" s="17" t="s">
        <v>9</v>
      </c>
      <c r="C8" s="44">
        <v>1</v>
      </c>
      <c r="D8" s="44" t="s">
        <v>10</v>
      </c>
      <c r="E8" s="45"/>
      <c r="F8" s="6" t="s">
        <v>84</v>
      </c>
      <c r="G8" s="47">
        <v>1</v>
      </c>
    </row>
    <row r="9" spans="2:8" x14ac:dyDescent="0.3">
      <c r="B9" s="17" t="s">
        <v>11</v>
      </c>
      <c r="C9" s="44">
        <v>100</v>
      </c>
      <c r="D9" s="44" t="s">
        <v>12</v>
      </c>
      <c r="E9" s="45"/>
      <c r="F9" s="6" t="s">
        <v>85</v>
      </c>
      <c r="G9" s="47">
        <v>1</v>
      </c>
    </row>
    <row r="10" spans="2:8" x14ac:dyDescent="0.3">
      <c r="B10" s="17" t="s">
        <v>13</v>
      </c>
      <c r="C10" s="44">
        <v>200</v>
      </c>
      <c r="D10" s="44" t="s">
        <v>14</v>
      </c>
      <c r="E10" s="45"/>
    </row>
    <row r="11" spans="2:8" x14ac:dyDescent="0.3">
      <c r="B11" s="17" t="s">
        <v>15</v>
      </c>
      <c r="C11" s="44">
        <v>10</v>
      </c>
      <c r="D11" s="44" t="s">
        <v>16</v>
      </c>
      <c r="E11" s="45"/>
    </row>
    <row r="12" spans="2:8" x14ac:dyDescent="0.3">
      <c r="B12" s="17" t="s">
        <v>83</v>
      </c>
      <c r="C12" s="44">
        <f>C9*C10</f>
        <v>20000</v>
      </c>
      <c r="D12" s="44" t="s">
        <v>12</v>
      </c>
      <c r="E12" s="45"/>
    </row>
    <row r="13" spans="2:8" x14ac:dyDescent="0.3">
      <c r="B13" s="17" t="s">
        <v>17</v>
      </c>
      <c r="C13" s="44" t="s">
        <v>19</v>
      </c>
      <c r="D13" s="44" t="s">
        <v>20</v>
      </c>
      <c r="E13" s="44" t="s">
        <v>21</v>
      </c>
    </row>
    <row r="14" spans="2:8" x14ac:dyDescent="0.3">
      <c r="B14" s="17" t="s">
        <v>18</v>
      </c>
      <c r="C14" s="44">
        <v>50</v>
      </c>
      <c r="D14" s="44">
        <v>50</v>
      </c>
      <c r="E14" s="44">
        <v>50</v>
      </c>
    </row>
    <row r="15" spans="2:8" x14ac:dyDescent="0.3">
      <c r="B15" s="1"/>
      <c r="C15" s="5"/>
      <c r="D15" s="5"/>
      <c r="E15" s="5"/>
    </row>
    <row r="16" spans="2:8" x14ac:dyDescent="0.3">
      <c r="B16" s="1" t="s">
        <v>22</v>
      </c>
    </row>
    <row r="17" spans="1:6" ht="15" thickBot="1" x14ac:dyDescent="0.35"/>
    <row r="18" spans="1:6" x14ac:dyDescent="0.3">
      <c r="A18" s="20" t="s">
        <v>23</v>
      </c>
      <c r="B18" s="21" t="s">
        <v>24</v>
      </c>
      <c r="C18" s="21" t="s">
        <v>27</v>
      </c>
      <c r="D18" s="22"/>
      <c r="E18" s="22"/>
      <c r="F18" s="23"/>
    </row>
    <row r="19" spans="1:6" x14ac:dyDescent="0.3">
      <c r="A19" s="24"/>
      <c r="B19" s="1" t="s">
        <v>81</v>
      </c>
      <c r="C19" t="s">
        <v>34</v>
      </c>
      <c r="D19" s="3">
        <v>0.15</v>
      </c>
      <c r="E19" t="s">
        <v>5</v>
      </c>
      <c r="F19" s="25"/>
    </row>
    <row r="20" spans="1:6" x14ac:dyDescent="0.3">
      <c r="A20" s="24"/>
      <c r="B20" s="1" t="s">
        <v>25</v>
      </c>
      <c r="C20" t="s">
        <v>28</v>
      </c>
      <c r="D20" s="3">
        <v>0.15</v>
      </c>
      <c r="E20" t="s">
        <v>16</v>
      </c>
      <c r="F20" s="25"/>
    </row>
    <row r="21" spans="1:6" x14ac:dyDescent="0.3">
      <c r="A21" s="24"/>
      <c r="B21" s="1" t="s">
        <v>26</v>
      </c>
      <c r="C21" t="s">
        <v>28</v>
      </c>
      <c r="D21" s="3">
        <v>150</v>
      </c>
      <c r="E21" t="s">
        <v>35</v>
      </c>
      <c r="F21" s="25"/>
    </row>
    <row r="22" spans="1:6" x14ac:dyDescent="0.3">
      <c r="A22" s="24"/>
      <c r="B22" s="1" t="s">
        <v>36</v>
      </c>
      <c r="C22" t="s">
        <v>37</v>
      </c>
      <c r="D22" s="3">
        <v>150</v>
      </c>
      <c r="E22" s="26">
        <v>5.0000000000000001E-3</v>
      </c>
      <c r="F22" s="25" t="s">
        <v>86</v>
      </c>
    </row>
    <row r="23" spans="1:6" x14ac:dyDescent="0.3">
      <c r="A23" s="24"/>
      <c r="B23" s="1" t="s">
        <v>25</v>
      </c>
      <c r="C23" t="s">
        <v>38</v>
      </c>
      <c r="D23" s="3">
        <v>100</v>
      </c>
      <c r="E23" t="s">
        <v>39</v>
      </c>
      <c r="F23" s="25"/>
    </row>
    <row r="24" spans="1:6" x14ac:dyDescent="0.3">
      <c r="A24" s="24"/>
      <c r="B24" s="1" t="s">
        <v>26</v>
      </c>
      <c r="C24" t="s">
        <v>40</v>
      </c>
      <c r="D24" s="3">
        <v>100</v>
      </c>
      <c r="E24" t="s">
        <v>39</v>
      </c>
      <c r="F24" s="25"/>
    </row>
    <row r="25" spans="1:6" x14ac:dyDescent="0.3">
      <c r="A25" s="24"/>
      <c r="B25" s="1" t="s">
        <v>41</v>
      </c>
      <c r="C25" t="s">
        <v>42</v>
      </c>
      <c r="D25" s="3">
        <v>300</v>
      </c>
      <c r="E25" t="s">
        <v>39</v>
      </c>
      <c r="F25" s="25"/>
    </row>
    <row r="26" spans="1:6" x14ac:dyDescent="0.3">
      <c r="A26" s="24"/>
      <c r="B26" s="1" t="s">
        <v>26</v>
      </c>
      <c r="C26" t="s">
        <v>43</v>
      </c>
      <c r="D26" s="3">
        <v>350</v>
      </c>
      <c r="E26" t="s">
        <v>39</v>
      </c>
      <c r="F26" s="25"/>
    </row>
    <row r="27" spans="1:6" x14ac:dyDescent="0.3">
      <c r="A27" s="24"/>
      <c r="B27" s="1" t="s">
        <v>41</v>
      </c>
      <c r="C27" t="s">
        <v>44</v>
      </c>
      <c r="D27" s="3">
        <v>50</v>
      </c>
      <c r="E27" t="s">
        <v>39</v>
      </c>
      <c r="F27" s="25"/>
    </row>
    <row r="28" spans="1:6" x14ac:dyDescent="0.3">
      <c r="A28" s="24"/>
      <c r="B28" s="1" t="s">
        <v>36</v>
      </c>
      <c r="C28" t="s">
        <v>45</v>
      </c>
      <c r="D28" s="3">
        <v>200</v>
      </c>
      <c r="E28" t="s">
        <v>39</v>
      </c>
      <c r="F28" s="25"/>
    </row>
    <row r="29" spans="1:6" x14ac:dyDescent="0.3">
      <c r="A29" s="24"/>
      <c r="B29" s="1" t="s">
        <v>25</v>
      </c>
      <c r="C29" t="s">
        <v>46</v>
      </c>
      <c r="D29" s="3">
        <v>120</v>
      </c>
      <c r="E29" t="s">
        <v>39</v>
      </c>
      <c r="F29" s="25"/>
    </row>
    <row r="30" spans="1:6" ht="15" thickBot="1" x14ac:dyDescent="0.35">
      <c r="A30" s="27"/>
      <c r="B30" s="28" t="s">
        <v>26</v>
      </c>
      <c r="C30" s="29" t="s">
        <v>46</v>
      </c>
      <c r="D30" s="30">
        <v>150</v>
      </c>
      <c r="E30" s="29" t="s">
        <v>35</v>
      </c>
      <c r="F30" s="31"/>
    </row>
    <row r="31" spans="1:6" ht="15" thickBot="1" x14ac:dyDescent="0.35">
      <c r="B31" s="1"/>
      <c r="D31" s="3"/>
    </row>
    <row r="32" spans="1:6" x14ac:dyDescent="0.3">
      <c r="A32" s="20" t="s">
        <v>32</v>
      </c>
      <c r="B32" s="21" t="s">
        <v>47</v>
      </c>
      <c r="C32" s="21" t="s">
        <v>27</v>
      </c>
      <c r="D32" s="22"/>
      <c r="E32" s="22"/>
      <c r="F32" s="23"/>
    </row>
    <row r="33" spans="1:6" x14ac:dyDescent="0.3">
      <c r="A33" s="24"/>
      <c r="B33" s="1" t="s">
        <v>25</v>
      </c>
      <c r="C33" t="s">
        <v>48</v>
      </c>
      <c r="D33" s="3">
        <v>2.5</v>
      </c>
      <c r="E33" t="s">
        <v>16</v>
      </c>
      <c r="F33" s="25"/>
    </row>
    <row r="34" spans="1:6" x14ac:dyDescent="0.3">
      <c r="A34" s="24"/>
      <c r="B34" s="1" t="s">
        <v>25</v>
      </c>
      <c r="C34" t="s">
        <v>49</v>
      </c>
      <c r="D34" s="26">
        <v>5.0000000000000001E-3</v>
      </c>
      <c r="E34" t="s">
        <v>52</v>
      </c>
      <c r="F34" s="25"/>
    </row>
    <row r="35" spans="1:6" x14ac:dyDescent="0.3">
      <c r="A35" s="24"/>
      <c r="B35" s="1" t="s">
        <v>26</v>
      </c>
      <c r="C35" t="s">
        <v>50</v>
      </c>
      <c r="D35" s="3">
        <v>2000</v>
      </c>
      <c r="E35" t="s">
        <v>35</v>
      </c>
      <c r="F35" s="25"/>
    </row>
    <row r="36" spans="1:6" ht="15" thickBot="1" x14ac:dyDescent="0.35">
      <c r="A36" s="27"/>
      <c r="B36" s="28" t="s">
        <v>26</v>
      </c>
      <c r="C36" s="29" t="s">
        <v>51</v>
      </c>
      <c r="D36" s="40">
        <v>0.01</v>
      </c>
      <c r="E36" s="29" t="s">
        <v>52</v>
      </c>
      <c r="F36" s="31"/>
    </row>
    <row r="37" spans="1:6" ht="15" thickBot="1" x14ac:dyDescent="0.35">
      <c r="B37" s="1"/>
    </row>
    <row r="38" spans="1:6" x14ac:dyDescent="0.3">
      <c r="A38" s="20" t="s">
        <v>33</v>
      </c>
      <c r="B38" s="41" t="s">
        <v>53</v>
      </c>
      <c r="C38" s="21" t="s">
        <v>27</v>
      </c>
      <c r="D38" s="22"/>
      <c r="E38" s="22"/>
      <c r="F38" s="23"/>
    </row>
    <row r="39" spans="1:6" x14ac:dyDescent="0.3">
      <c r="A39" s="24"/>
      <c r="B39" s="1" t="s">
        <v>54</v>
      </c>
      <c r="C39" t="s">
        <v>55</v>
      </c>
      <c r="D39" s="26">
        <v>5.0000000000000001E-3</v>
      </c>
      <c r="E39" t="s">
        <v>60</v>
      </c>
      <c r="F39" s="25"/>
    </row>
    <row r="40" spans="1:6" x14ac:dyDescent="0.3">
      <c r="A40" s="24"/>
      <c r="B40" s="1" t="s">
        <v>54</v>
      </c>
      <c r="C40" t="s">
        <v>56</v>
      </c>
      <c r="D40" s="42">
        <v>0.3</v>
      </c>
      <c r="E40" t="s">
        <v>60</v>
      </c>
      <c r="F40" s="25"/>
    </row>
    <row r="41" spans="1:6" x14ac:dyDescent="0.3">
      <c r="A41" s="24"/>
      <c r="B41" s="1" t="s">
        <v>26</v>
      </c>
      <c r="C41" t="s">
        <v>57</v>
      </c>
      <c r="D41" s="3">
        <v>150</v>
      </c>
      <c r="E41" t="s">
        <v>39</v>
      </c>
      <c r="F41" s="25"/>
    </row>
    <row r="42" spans="1:6" x14ac:dyDescent="0.3">
      <c r="A42" s="24"/>
      <c r="B42" s="1" t="s">
        <v>26</v>
      </c>
      <c r="C42" t="s">
        <v>58</v>
      </c>
      <c r="D42" s="3">
        <v>150</v>
      </c>
      <c r="E42" t="s">
        <v>35</v>
      </c>
      <c r="F42" s="25"/>
    </row>
    <row r="43" spans="1:6" x14ac:dyDescent="0.3">
      <c r="A43" s="24"/>
      <c r="B43" s="1" t="s">
        <v>25</v>
      </c>
      <c r="C43" t="s">
        <v>59</v>
      </c>
      <c r="D43" s="3">
        <v>0.2</v>
      </c>
      <c r="E43" t="s">
        <v>16</v>
      </c>
      <c r="F43" s="25"/>
    </row>
    <row r="44" spans="1:6" ht="15" thickBot="1" x14ac:dyDescent="0.35">
      <c r="A44" s="27"/>
      <c r="B44" s="28" t="s">
        <v>26</v>
      </c>
      <c r="C44" s="29" t="s">
        <v>59</v>
      </c>
      <c r="D44" s="30">
        <v>250</v>
      </c>
      <c r="E44" s="29" t="s">
        <v>35</v>
      </c>
      <c r="F44" s="3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53"/>
  <sheetViews>
    <sheetView topLeftCell="A28" workbookViewId="0">
      <selection activeCell="B51" sqref="B51"/>
    </sheetView>
  </sheetViews>
  <sheetFormatPr baseColWidth="10" defaultRowHeight="14.4" x14ac:dyDescent="0.3"/>
  <cols>
    <col min="1" max="1" width="3.44140625" customWidth="1"/>
    <col min="2" max="2" width="43.6640625" customWidth="1"/>
    <col min="3" max="3" width="11.5546875" customWidth="1"/>
    <col min="4" max="4" width="11.88671875" customWidth="1"/>
    <col min="7" max="7" width="3.6640625" customWidth="1"/>
  </cols>
  <sheetData>
    <row r="2" spans="2:4" x14ac:dyDescent="0.3">
      <c r="B2" s="17" t="s">
        <v>90</v>
      </c>
      <c r="C2" s="17" t="s">
        <v>26</v>
      </c>
      <c r="D2" s="17" t="s">
        <v>25</v>
      </c>
    </row>
    <row r="3" spans="2:4" x14ac:dyDescent="0.3">
      <c r="B3" s="2" t="s">
        <v>34</v>
      </c>
      <c r="C3" s="48">
        <f>Datos!D19*Datos!C12</f>
        <v>3000</v>
      </c>
      <c r="D3" s="48">
        <f>Datos!D19*Datos!C12</f>
        <v>3000</v>
      </c>
    </row>
    <row r="4" spans="2:4" x14ac:dyDescent="0.3">
      <c r="C4" s="35"/>
      <c r="D4" s="35"/>
    </row>
    <row r="5" spans="2:4" x14ac:dyDescent="0.3">
      <c r="B5" s="17" t="s">
        <v>82</v>
      </c>
      <c r="C5" s="17" t="s">
        <v>26</v>
      </c>
      <c r="D5" s="17" t="s">
        <v>25</v>
      </c>
    </row>
    <row r="6" spans="2:4" x14ac:dyDescent="0.3">
      <c r="B6" s="2" t="s">
        <v>28</v>
      </c>
      <c r="C6" s="33">
        <f>Datos!D21*Datos!G8</f>
        <v>150</v>
      </c>
      <c r="D6" s="33">
        <f>Datos!D20*Datos!F5</f>
        <v>300</v>
      </c>
    </row>
    <row r="7" spans="2:4" x14ac:dyDescent="0.3">
      <c r="B7" s="2" t="s">
        <v>37</v>
      </c>
      <c r="C7" s="33">
        <f>Datos!D22*Datos!G9</f>
        <v>150</v>
      </c>
      <c r="D7" s="33">
        <f>Datos!D22*Datos!G9</f>
        <v>150</v>
      </c>
    </row>
    <row r="8" spans="2:4" x14ac:dyDescent="0.3">
      <c r="B8" s="2" t="s">
        <v>87</v>
      </c>
      <c r="C8" s="33">
        <f>Datos!D24*Datos!G9</f>
        <v>100</v>
      </c>
      <c r="D8" s="33">
        <f>Datos!D23*Datos!G9</f>
        <v>100</v>
      </c>
    </row>
    <row r="9" spans="2:4" x14ac:dyDescent="0.3">
      <c r="B9" s="2" t="s">
        <v>42</v>
      </c>
      <c r="C9" s="33">
        <f>Datos!D25*Datos!G9</f>
        <v>300</v>
      </c>
      <c r="D9" s="33">
        <v>0</v>
      </c>
    </row>
    <row r="10" spans="2:4" x14ac:dyDescent="0.3">
      <c r="B10" s="2" t="s">
        <v>43</v>
      </c>
      <c r="C10" s="33">
        <f>Datos!D26*Datos!G9</f>
        <v>350</v>
      </c>
      <c r="D10" s="33">
        <v>0</v>
      </c>
    </row>
    <row r="11" spans="2:4" x14ac:dyDescent="0.3">
      <c r="B11" s="2" t="s">
        <v>44</v>
      </c>
      <c r="C11" s="33">
        <f>Datos!D27*Datos!G9</f>
        <v>50</v>
      </c>
      <c r="D11" s="33">
        <v>0</v>
      </c>
    </row>
    <row r="12" spans="2:4" x14ac:dyDescent="0.3">
      <c r="B12" s="2" t="s">
        <v>45</v>
      </c>
      <c r="C12" s="33">
        <f>Datos!D28*Datos!G9</f>
        <v>200</v>
      </c>
      <c r="D12" s="33">
        <f>Datos!D28*Datos!G9</f>
        <v>200</v>
      </c>
    </row>
    <row r="13" spans="2:4" x14ac:dyDescent="0.3">
      <c r="B13" s="2" t="s">
        <v>46</v>
      </c>
      <c r="C13" s="33">
        <f>Datos!D30*Datos!G8</f>
        <v>150</v>
      </c>
      <c r="D13" s="33">
        <f>Datos!D29*Datos!G9</f>
        <v>120</v>
      </c>
    </row>
    <row r="14" spans="2:4" x14ac:dyDescent="0.3">
      <c r="B14" s="16" t="s">
        <v>91</v>
      </c>
      <c r="C14" s="48">
        <f>SUM(C6:C13)</f>
        <v>1450</v>
      </c>
      <c r="D14" s="48">
        <f>SUM(D6:D13)</f>
        <v>870</v>
      </c>
    </row>
    <row r="16" spans="2:4" x14ac:dyDescent="0.3">
      <c r="B16" s="17" t="str">
        <f>Datos!B32</f>
        <v>TRANSPORTE INTERNACIONAL</v>
      </c>
      <c r="C16" s="17" t="s">
        <v>26</v>
      </c>
      <c r="D16" s="17" t="s">
        <v>25</v>
      </c>
    </row>
    <row r="17" spans="2:6" x14ac:dyDescent="0.3">
      <c r="B17" s="2" t="s">
        <v>88</v>
      </c>
      <c r="C17" s="33">
        <f>Datos!D35*Datos!G8</f>
        <v>2000</v>
      </c>
      <c r="D17" s="33">
        <f>Datos!D33*Datos!G5</f>
        <v>10416.666666666668</v>
      </c>
    </row>
    <row r="18" spans="2:6" x14ac:dyDescent="0.3">
      <c r="B18" s="2" t="s">
        <v>89</v>
      </c>
      <c r="C18" s="2">
        <f>Datos!D36*'Hoja de resultados'!C38</f>
        <v>124.5</v>
      </c>
      <c r="D18" s="2">
        <f>Datos!D34*'Hoja de resultados'!E38</f>
        <v>59.35</v>
      </c>
    </row>
    <row r="19" spans="2:6" x14ac:dyDescent="0.3">
      <c r="B19" s="16" t="s">
        <v>92</v>
      </c>
      <c r="C19" s="48">
        <f>SUM(C17:C18)</f>
        <v>2124.5</v>
      </c>
      <c r="D19" s="48">
        <f>SUM(D17:D18)</f>
        <v>10476.016666666668</v>
      </c>
    </row>
    <row r="21" spans="2:6" x14ac:dyDescent="0.3">
      <c r="B21" s="17" t="s">
        <v>93</v>
      </c>
      <c r="C21" s="17" t="s">
        <v>26</v>
      </c>
      <c r="D21" s="17" t="s">
        <v>25</v>
      </c>
    </row>
    <row r="22" spans="2:6" x14ac:dyDescent="0.3">
      <c r="B22" s="2" t="s">
        <v>55</v>
      </c>
      <c r="C22" s="33">
        <f>Datos!D39*'Hoja de resultados'!C40</f>
        <v>72.872500000000002</v>
      </c>
      <c r="D22" s="33">
        <f>Datos!D39*'Hoja de resultados'!E40</f>
        <v>111.73008333333335</v>
      </c>
    </row>
    <row r="23" spans="2:6" x14ac:dyDescent="0.3">
      <c r="B23" s="2" t="s">
        <v>57</v>
      </c>
      <c r="C23" s="33">
        <f>Datos!D41*Datos!G9</f>
        <v>150</v>
      </c>
      <c r="D23" s="33">
        <v>0</v>
      </c>
    </row>
    <row r="24" spans="2:6" x14ac:dyDescent="0.3">
      <c r="B24" s="2" t="s">
        <v>58</v>
      </c>
      <c r="C24" s="33">
        <f>Datos!D42*Datos!G8</f>
        <v>150</v>
      </c>
      <c r="D24" s="33">
        <v>0</v>
      </c>
    </row>
    <row r="25" spans="2:6" x14ac:dyDescent="0.3">
      <c r="B25" s="2" t="s">
        <v>59</v>
      </c>
      <c r="C25" s="33">
        <v>0</v>
      </c>
      <c r="D25" s="33">
        <f>Datos!D43*Datos!F5</f>
        <v>400</v>
      </c>
    </row>
    <row r="26" spans="2:6" x14ac:dyDescent="0.3">
      <c r="B26" s="2" t="s">
        <v>59</v>
      </c>
      <c r="C26" s="33">
        <f>Datos!D44*Datos!G8</f>
        <v>250</v>
      </c>
      <c r="D26" s="33">
        <v>0</v>
      </c>
    </row>
    <row r="27" spans="2:6" x14ac:dyDescent="0.3">
      <c r="B27" s="16" t="s">
        <v>94</v>
      </c>
      <c r="C27" s="48">
        <f>SUM(C22:C26)</f>
        <v>622.87249999999995</v>
      </c>
      <c r="D27" s="48">
        <f>SUM(D22:D26)</f>
        <v>511.73008333333337</v>
      </c>
    </row>
    <row r="29" spans="2:6" x14ac:dyDescent="0.3">
      <c r="B29" s="17" t="s">
        <v>56</v>
      </c>
      <c r="C29" s="48">
        <f>Datos!D40*'Hoja de resultados'!C40</f>
        <v>4372.3499999999995</v>
      </c>
      <c r="D29" s="48">
        <f>Datos!D40*'Hoja de resultados'!E40</f>
        <v>6703.8050000000012</v>
      </c>
    </row>
    <row r="31" spans="2:6" x14ac:dyDescent="0.3">
      <c r="B31" s="1" t="s">
        <v>61</v>
      </c>
    </row>
    <row r="32" spans="2:6" x14ac:dyDescent="0.3">
      <c r="B32" s="1"/>
      <c r="C32" s="43" t="s">
        <v>62</v>
      </c>
      <c r="D32" s="43"/>
      <c r="E32" s="43" t="s">
        <v>25</v>
      </c>
      <c r="F32" s="43"/>
    </row>
    <row r="33" spans="2:10" x14ac:dyDescent="0.3">
      <c r="B33" s="17" t="s">
        <v>66</v>
      </c>
      <c r="C33" s="18" t="s">
        <v>63</v>
      </c>
      <c r="D33" s="17" t="s">
        <v>64</v>
      </c>
      <c r="E33" s="17" t="s">
        <v>63</v>
      </c>
      <c r="F33" s="17" t="s">
        <v>65</v>
      </c>
    </row>
    <row r="34" spans="2:10" x14ac:dyDescent="0.3">
      <c r="B34" s="36" t="s">
        <v>67</v>
      </c>
      <c r="C34" s="34">
        <f>Datos!C12*Datos!C7</f>
        <v>8000</v>
      </c>
      <c r="D34" s="7">
        <v>30</v>
      </c>
      <c r="E34" s="34">
        <f>Datos!C12*Datos!C7</f>
        <v>8000</v>
      </c>
      <c r="F34" s="7">
        <v>30</v>
      </c>
    </row>
    <row r="35" spans="2:10" ht="15" thickBot="1" x14ac:dyDescent="0.35">
      <c r="B35" s="7" t="s">
        <v>90</v>
      </c>
      <c r="C35" s="34">
        <f>C3</f>
        <v>3000</v>
      </c>
      <c r="D35" s="7">
        <v>2</v>
      </c>
      <c r="E35" s="34">
        <f>D3</f>
        <v>3000</v>
      </c>
      <c r="F35" s="7">
        <v>3</v>
      </c>
    </row>
    <row r="36" spans="2:10" ht="15" thickBot="1" x14ac:dyDescent="0.35">
      <c r="B36" s="14" t="s">
        <v>72</v>
      </c>
      <c r="C36" s="38">
        <f>SUM(C34:C35)</f>
        <v>11000</v>
      </c>
      <c r="D36" s="11"/>
      <c r="E36" s="38">
        <f>SUM(E34:E35)</f>
        <v>11000</v>
      </c>
      <c r="F36" s="9"/>
    </row>
    <row r="37" spans="2:10" ht="15" thickBot="1" x14ac:dyDescent="0.35">
      <c r="B37" s="10" t="s">
        <v>24</v>
      </c>
      <c r="C37" s="37">
        <f>C14</f>
        <v>1450</v>
      </c>
      <c r="D37" s="10">
        <v>4</v>
      </c>
      <c r="E37" s="37">
        <f>D14</f>
        <v>870</v>
      </c>
      <c r="F37" s="10">
        <v>2</v>
      </c>
    </row>
    <row r="38" spans="2:10" ht="15" thickBot="1" x14ac:dyDescent="0.35">
      <c r="B38" s="14" t="s">
        <v>73</v>
      </c>
      <c r="C38" s="38">
        <f>SUM(C36:C37)</f>
        <v>12450</v>
      </c>
      <c r="D38" s="11"/>
      <c r="E38" s="38">
        <f>SUM(E36:E37)</f>
        <v>11870</v>
      </c>
      <c r="F38" s="9"/>
    </row>
    <row r="39" spans="2:10" ht="15" thickBot="1" x14ac:dyDescent="0.35">
      <c r="B39" s="10" t="s">
        <v>68</v>
      </c>
      <c r="C39" s="37">
        <f>C19</f>
        <v>2124.5</v>
      </c>
      <c r="D39" s="10">
        <v>25</v>
      </c>
      <c r="E39" s="37">
        <f>D19</f>
        <v>10476.016666666668</v>
      </c>
      <c r="F39" s="10">
        <v>2</v>
      </c>
    </row>
    <row r="40" spans="2:10" ht="15" thickBot="1" x14ac:dyDescent="0.35">
      <c r="B40" s="14" t="s">
        <v>74</v>
      </c>
      <c r="C40" s="38">
        <f>SUM(C38:C39)</f>
        <v>14574.5</v>
      </c>
      <c r="D40" s="11"/>
      <c r="E40" s="38">
        <f>SUM(E38:E39)</f>
        <v>22346.01666666667</v>
      </c>
      <c r="F40" s="9"/>
    </row>
    <row r="41" spans="2:10" ht="15" thickBot="1" x14ac:dyDescent="0.35">
      <c r="B41" s="10" t="s">
        <v>53</v>
      </c>
      <c r="C41" s="37">
        <f>C27</f>
        <v>622.87249999999995</v>
      </c>
      <c r="D41" s="10">
        <v>3</v>
      </c>
      <c r="E41" s="37">
        <f>D27</f>
        <v>511.73008333333337</v>
      </c>
      <c r="F41" s="10">
        <v>3</v>
      </c>
    </row>
    <row r="42" spans="2:10" ht="15" thickBot="1" x14ac:dyDescent="0.35">
      <c r="B42" s="14" t="s">
        <v>75</v>
      </c>
      <c r="C42" s="38">
        <f>SUM(C40:C41)</f>
        <v>15197.372499999999</v>
      </c>
      <c r="D42" s="8"/>
      <c r="E42" s="38">
        <f>SUM(E40:E41)</f>
        <v>22857.746750000002</v>
      </c>
      <c r="F42" s="9"/>
    </row>
    <row r="43" spans="2:10" ht="15" thickBot="1" x14ac:dyDescent="0.35">
      <c r="B43" s="10" t="s">
        <v>69</v>
      </c>
      <c r="C43" s="37">
        <f>C29</f>
        <v>4372.3499999999995</v>
      </c>
      <c r="D43" s="10">
        <v>1</v>
      </c>
      <c r="E43" s="37">
        <f>D29</f>
        <v>6703.8050000000012</v>
      </c>
      <c r="F43" s="10">
        <v>1</v>
      </c>
    </row>
    <row r="44" spans="2:10" ht="15" thickBot="1" x14ac:dyDescent="0.35">
      <c r="B44" s="15" t="s">
        <v>76</v>
      </c>
      <c r="C44" s="38">
        <f>SUM(C42:C43)</f>
        <v>19569.7225</v>
      </c>
      <c r="D44" s="11"/>
      <c r="E44" s="38">
        <f>SUM(E42:E43)</f>
        <v>29561.551750000002</v>
      </c>
      <c r="F44" s="12"/>
    </row>
    <row r="46" spans="2:10" x14ac:dyDescent="0.3">
      <c r="B46" s="13" t="s">
        <v>71</v>
      </c>
      <c r="C46" s="33">
        <f>C44*J46</f>
        <v>3913.9445000000001</v>
      </c>
      <c r="E46" s="33">
        <f>E44*J46</f>
        <v>5912.3103500000007</v>
      </c>
      <c r="H46" s="6" t="s">
        <v>70</v>
      </c>
      <c r="I46" s="6"/>
      <c r="J46" s="49">
        <v>0.2</v>
      </c>
    </row>
    <row r="47" spans="2:10" x14ac:dyDescent="0.3">
      <c r="B47" s="13" t="s">
        <v>77</v>
      </c>
      <c r="C47" s="39">
        <f>C44+C46</f>
        <v>23483.667000000001</v>
      </c>
      <c r="E47" s="39">
        <f>E44+E46</f>
        <v>35473.862100000006</v>
      </c>
    </row>
    <row r="48" spans="2:10" x14ac:dyDescent="0.3">
      <c r="B48" s="13" t="s">
        <v>78</v>
      </c>
      <c r="C48" s="33">
        <f>C47/Datos!C12</f>
        <v>1.1741833500000001</v>
      </c>
      <c r="E48" s="33">
        <f>E47/Datos!C12</f>
        <v>1.7736931050000002</v>
      </c>
    </row>
    <row r="50" spans="2:3" x14ac:dyDescent="0.3">
      <c r="B50" s="13" t="s">
        <v>79</v>
      </c>
      <c r="C50" s="19">
        <f>SUM(D34:D51)</f>
        <v>65</v>
      </c>
    </row>
    <row r="51" spans="2:3" x14ac:dyDescent="0.3">
      <c r="B51" s="13" t="s">
        <v>80</v>
      </c>
      <c r="C51" s="19">
        <f>SUM(F34:F51)</f>
        <v>41</v>
      </c>
    </row>
    <row r="53" spans="2:3" x14ac:dyDescent="0.3">
      <c r="B53" s="4"/>
    </row>
  </sheetData>
  <mergeCells count="2">
    <mergeCell ref="C32:D32"/>
    <mergeCell ref="E32:F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</vt:lpstr>
      <vt:lpstr>Hoja de resultados</vt:lpstr>
    </vt:vector>
  </TitlesOfParts>
  <Company>IMCAPTRADE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OMercado</dc:creator>
  <cp:lastModifiedBy>HP</cp:lastModifiedBy>
  <dcterms:created xsi:type="dcterms:W3CDTF">2012-06-15T21:09:20Z</dcterms:created>
  <dcterms:modified xsi:type="dcterms:W3CDTF">2026-01-01T19:24:23Z</dcterms:modified>
</cp:coreProperties>
</file>